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gg-jne.CONSTRUCTION2\Desktop\Lecture 8 - 27April17_BuildAcoustics1\"/>
    </mc:Choice>
  </mc:AlternateContent>
  <bookViews>
    <workbookView xWindow="480" yWindow="105" windowWidth="15180" windowHeight="9345"/>
  </bookViews>
  <sheets>
    <sheet name="Airborne Sound Insulation" sheetId="1" r:id="rId1"/>
    <sheet name="Impact Sound Insulation" sheetId="2" r:id="rId2"/>
  </sheets>
  <calcPr calcId="152511"/>
</workbook>
</file>

<file path=xl/calcChain.xml><?xml version="1.0" encoding="utf-8"?>
<calcChain xmlns="http://schemas.openxmlformats.org/spreadsheetml/2006/main">
  <c r="L20" i="2" l="1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R3" i="1"/>
  <c r="S3" i="1" s="1"/>
  <c r="R4" i="1"/>
  <c r="S4" i="1" s="1"/>
  <c r="R5" i="1"/>
  <c r="R6" i="1"/>
  <c r="S6" i="1" s="1"/>
  <c r="R7" i="1"/>
  <c r="R8" i="1"/>
  <c r="S8" i="1" s="1"/>
  <c r="R9" i="1"/>
  <c r="R10" i="1"/>
  <c r="S10" i="1" s="1"/>
  <c r="R11" i="1"/>
  <c r="R12" i="1"/>
  <c r="S12" i="1" s="1"/>
  <c r="R13" i="1"/>
  <c r="S13" i="1" s="1"/>
  <c r="R14" i="1"/>
  <c r="R15" i="1"/>
  <c r="S15" i="1" s="1"/>
  <c r="R16" i="1"/>
  <c r="S16" i="1" s="1"/>
  <c r="R17" i="1"/>
  <c r="R18" i="1"/>
  <c r="R19" i="1"/>
  <c r="S19" i="1" s="1"/>
  <c r="R20" i="1"/>
  <c r="S20" i="1" s="1"/>
  <c r="R21" i="1"/>
  <c r="R22" i="1"/>
  <c r="S22" i="1" s="1"/>
  <c r="R2" i="1"/>
  <c r="S21" i="1"/>
  <c r="S18" i="1"/>
  <c r="S17" i="1"/>
  <c r="S14" i="1"/>
  <c r="S11" i="1"/>
  <c r="S9" i="1"/>
  <c r="S7" i="1"/>
  <c r="S5" i="1"/>
  <c r="S2" i="1"/>
  <c r="N4" i="1"/>
  <c r="N9" i="1"/>
  <c r="N10" i="1"/>
  <c r="N20" i="1"/>
  <c r="M3" i="1"/>
  <c r="N3" i="1" s="1"/>
  <c r="M4" i="1"/>
  <c r="M5" i="1"/>
  <c r="N5" i="1" s="1"/>
  <c r="M6" i="1"/>
  <c r="N6" i="1" s="1"/>
  <c r="M7" i="1"/>
  <c r="N7" i="1" s="1"/>
  <c r="M8" i="1"/>
  <c r="N8" i="1" s="1"/>
  <c r="M9" i="1"/>
  <c r="M10" i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M2" i="1"/>
  <c r="N2" i="1" s="1"/>
  <c r="N21" i="1" l="1"/>
  <c r="T22" i="1"/>
  <c r="E6" i="2"/>
  <c r="E20" i="2"/>
  <c r="F20" i="2" s="1"/>
  <c r="E19" i="2"/>
  <c r="E18" i="2"/>
  <c r="F18" i="2" s="1"/>
  <c r="E17" i="2"/>
  <c r="E16" i="2"/>
  <c r="F16" i="2" s="1"/>
  <c r="E15" i="2"/>
  <c r="E14" i="2"/>
  <c r="F14" i="2" s="1"/>
  <c r="E13" i="2"/>
  <c r="E12" i="2"/>
  <c r="F12" i="2" s="1"/>
  <c r="E11" i="2"/>
  <c r="E10" i="2"/>
  <c r="F10" i="2" s="1"/>
  <c r="E9" i="2"/>
  <c r="E8" i="2"/>
  <c r="F8" i="2" s="1"/>
  <c r="E7" i="2"/>
  <c r="E5" i="2"/>
  <c r="F5" i="2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F6" i="2" l="1"/>
  <c r="G6" i="2" s="1"/>
  <c r="F19" i="2"/>
  <c r="G19" i="2" s="1"/>
  <c r="F15" i="2"/>
  <c r="G15" i="2" s="1"/>
  <c r="F11" i="2"/>
  <c r="G11" i="2" s="1"/>
  <c r="F7" i="2"/>
  <c r="G7" i="2" s="1"/>
  <c r="F17" i="2"/>
  <c r="G17" i="2" s="1"/>
  <c r="F13" i="2"/>
  <c r="G13" i="2" s="1"/>
  <c r="F9" i="2"/>
  <c r="G9" i="2" s="1"/>
  <c r="G10" i="2"/>
  <c r="G14" i="2"/>
  <c r="G18" i="2"/>
  <c r="G8" i="2"/>
  <c r="G12" i="2"/>
  <c r="G16" i="2"/>
  <c r="G20" i="2"/>
  <c r="G20" i="1"/>
  <c r="G16" i="1"/>
  <c r="G12" i="1"/>
  <c r="G8" i="1"/>
  <c r="G19" i="1"/>
  <c r="G15" i="1"/>
  <c r="G11" i="1"/>
  <c r="G7" i="1"/>
  <c r="G17" i="1"/>
  <c r="G13" i="1"/>
  <c r="G9" i="1"/>
  <c r="G18" i="1"/>
  <c r="G14" i="1"/>
  <c r="G10" i="1"/>
  <c r="G6" i="1"/>
  <c r="G5" i="1"/>
  <c r="F26" i="1"/>
  <c r="S23" i="1" s="1"/>
  <c r="G5" i="2"/>
  <c r="F26" i="2"/>
  <c r="L23" i="2" s="1"/>
  <c r="N23" i="1" l="1"/>
  <c r="G23" i="2"/>
  <c r="G23" i="1"/>
</calcChain>
</file>

<file path=xl/sharedStrings.xml><?xml version="1.0" encoding="utf-8"?>
<sst xmlns="http://schemas.openxmlformats.org/spreadsheetml/2006/main" count="34" uniqueCount="22">
  <si>
    <t>Sum of unfavourable deviations (must be maximal while not exceeding 32 dB)</t>
  </si>
  <si>
    <t>Frequency [Hz]</t>
  </si>
  <si>
    <t>R' / R [dB]</t>
  </si>
  <si>
    <t>Reference [dB]</t>
  </si>
  <si>
    <t>Shifted Ref. [dB]</t>
  </si>
  <si>
    <t>Deviations [dB]</t>
  </si>
  <si>
    <t>Unfavourable Deviations [dB]</t>
  </si>
  <si>
    <t>Ln' / Ln [dB]</t>
  </si>
  <si>
    <t>L'nw / Lnw</t>
  </si>
  <si>
    <t>R'w / Rw</t>
  </si>
  <si>
    <t>Downward Shift [dB]</t>
  </si>
  <si>
    <t>Freq [Hz]</t>
  </si>
  <si>
    <t>Li</t>
  </si>
  <si>
    <t>B=10^(A/10)</t>
  </si>
  <si>
    <t>Sum(B)</t>
  </si>
  <si>
    <t>A=Li-Ri</t>
  </si>
  <si>
    <t>Freq</t>
  </si>
  <si>
    <t>Ci,50-2500</t>
  </si>
  <si>
    <t>Sum(A)</t>
  </si>
  <si>
    <t>A=10^(Ln,i/10)</t>
  </si>
  <si>
    <r>
      <t>C</t>
    </r>
    <r>
      <rPr>
        <b/>
        <sz val="6"/>
        <rFont val="Arial"/>
        <family val="2"/>
      </rPr>
      <t>50-3150</t>
    </r>
  </si>
  <si>
    <r>
      <t>C</t>
    </r>
    <r>
      <rPr>
        <b/>
        <sz val="6"/>
        <rFont val="Arial"/>
        <family val="2"/>
      </rPr>
      <t>tr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</si>
</sst>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/>
    <xf numFmtId="1" fontId="0" fillId="0" borderId="1" xfId="0" applyNumberFormat="1" applyFill="1" applyBorder="1"/>
    <xf numFmtId="1" fontId="0" fillId="0" borderId="1" xfId="0" applyNumberForma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" fontId="0" fillId="0" borderId="0" xfId="0" applyNumberFormat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1" fontId="0" fillId="0" borderId="1" xfId="0" applyNumberFormat="1" applyBorder="1"/>
    <xf numFmtId="1" fontId="0" fillId="0" borderId="1" xfId="0" applyNumberFormat="1" applyFill="1" applyBorder="1" applyAlignment="1">
      <alignment horizontal="center"/>
    </xf>
    <xf numFmtId="11" fontId="0" fillId="0" borderId="1" xfId="0" applyNumberFormat="1" applyFill="1" applyBorder="1"/>
    <xf numFmtId="1" fontId="3" fillId="0" borderId="1" xfId="0" applyNumberFormat="1" applyFont="1" applyBorder="1"/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" fontId="2" fillId="3" borderId="1" xfId="0" applyNumberFormat="1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R'(f) / R(f)</c:v>
          </c:tx>
          <c:spPr>
            <a:ln>
              <a:solidFill>
                <a:srgbClr val="0070C0"/>
              </a:solidFill>
            </a:ln>
          </c:spPr>
          <c:marker>
            <c:spPr>
              <a:ln>
                <a:solidFill>
                  <a:srgbClr val="0070C0"/>
                </a:solidFill>
              </a:ln>
            </c:spPr>
          </c:marker>
          <c:cat>
            <c:numRef>
              <c:f>'Airborne Sound Insulation'!$B$2:$B$22</c:f>
              <c:numCache>
                <c:formatCode>0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 formatCode="General">
                  <c:v>100</c:v>
                </c:pt>
                <c:pt idx="4" formatCode="General">
                  <c:v>125</c:v>
                </c:pt>
                <c:pt idx="5" formatCode="General">
                  <c:v>160</c:v>
                </c:pt>
                <c:pt idx="6" formatCode="General">
                  <c:v>200</c:v>
                </c:pt>
                <c:pt idx="7" formatCode="General">
                  <c:v>250</c:v>
                </c:pt>
                <c:pt idx="8" formatCode="General">
                  <c:v>315</c:v>
                </c:pt>
                <c:pt idx="9" formatCode="General">
                  <c:v>400</c:v>
                </c:pt>
                <c:pt idx="10" formatCode="General">
                  <c:v>500</c:v>
                </c:pt>
                <c:pt idx="11" formatCode="General">
                  <c:v>630</c:v>
                </c:pt>
                <c:pt idx="12" formatCode="General">
                  <c:v>800</c:v>
                </c:pt>
                <c:pt idx="13" formatCode="General">
                  <c:v>1000</c:v>
                </c:pt>
                <c:pt idx="14" formatCode="General">
                  <c:v>1250</c:v>
                </c:pt>
                <c:pt idx="15" formatCode="General">
                  <c:v>1600</c:v>
                </c:pt>
                <c:pt idx="16" formatCode="General">
                  <c:v>2000</c:v>
                </c:pt>
                <c:pt idx="17" formatCode="General">
                  <c:v>2500</c:v>
                </c:pt>
                <c:pt idx="18" formatCode="General">
                  <c:v>3150</c:v>
                </c:pt>
                <c:pt idx="19" formatCode="General">
                  <c:v>4000</c:v>
                </c:pt>
                <c:pt idx="20" formatCode="General">
                  <c:v>5000</c:v>
                </c:pt>
              </c:numCache>
            </c:numRef>
          </c:cat>
          <c:val>
            <c:numRef>
              <c:f>'Airborne Sound Insulation'!$C$2:$C$22</c:f>
              <c:numCache>
                <c:formatCode>General</c:formatCode>
                <c:ptCount val="21"/>
                <c:pt idx="0">
                  <c:v>18.7</c:v>
                </c:pt>
                <c:pt idx="1">
                  <c:v>19.2</c:v>
                </c:pt>
                <c:pt idx="2">
                  <c:v>20</c:v>
                </c:pt>
                <c:pt idx="3">
                  <c:v>20.399999999999999</c:v>
                </c:pt>
                <c:pt idx="4">
                  <c:v>16.3</c:v>
                </c:pt>
                <c:pt idx="5">
                  <c:v>17.7</c:v>
                </c:pt>
                <c:pt idx="6">
                  <c:v>22.6</c:v>
                </c:pt>
                <c:pt idx="7">
                  <c:v>22.4</c:v>
                </c:pt>
                <c:pt idx="8">
                  <c:v>22.7</c:v>
                </c:pt>
                <c:pt idx="9">
                  <c:v>24.8</c:v>
                </c:pt>
                <c:pt idx="10">
                  <c:v>26.6</c:v>
                </c:pt>
                <c:pt idx="11">
                  <c:v>28</c:v>
                </c:pt>
                <c:pt idx="12">
                  <c:v>30.5</c:v>
                </c:pt>
                <c:pt idx="13">
                  <c:v>31.8</c:v>
                </c:pt>
                <c:pt idx="14">
                  <c:v>32.5</c:v>
                </c:pt>
                <c:pt idx="15">
                  <c:v>33.4</c:v>
                </c:pt>
                <c:pt idx="16">
                  <c:v>33</c:v>
                </c:pt>
                <c:pt idx="17">
                  <c:v>31</c:v>
                </c:pt>
                <c:pt idx="18">
                  <c:v>25.5</c:v>
                </c:pt>
                <c:pt idx="19">
                  <c:v>26.8</c:v>
                </c:pt>
                <c:pt idx="20">
                  <c:v>29.2</c:v>
                </c:pt>
              </c:numCache>
            </c:numRef>
          </c:val>
          <c:smooth val="0"/>
        </c:ser>
        <c:ser>
          <c:idx val="1"/>
          <c:order val="1"/>
          <c:tx>
            <c:v>Reference ISO curve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'Airborne Sound Insulation'!$B$2:$B$22</c:f>
              <c:numCache>
                <c:formatCode>0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 formatCode="General">
                  <c:v>100</c:v>
                </c:pt>
                <c:pt idx="4" formatCode="General">
                  <c:v>125</c:v>
                </c:pt>
                <c:pt idx="5" formatCode="General">
                  <c:v>160</c:v>
                </c:pt>
                <c:pt idx="6" formatCode="General">
                  <c:v>200</c:v>
                </c:pt>
                <c:pt idx="7" formatCode="General">
                  <c:v>250</c:v>
                </c:pt>
                <c:pt idx="8" formatCode="General">
                  <c:v>315</c:v>
                </c:pt>
                <c:pt idx="9" formatCode="General">
                  <c:v>400</c:v>
                </c:pt>
                <c:pt idx="10" formatCode="General">
                  <c:v>500</c:v>
                </c:pt>
                <c:pt idx="11" formatCode="General">
                  <c:v>630</c:v>
                </c:pt>
                <c:pt idx="12" formatCode="General">
                  <c:v>800</c:v>
                </c:pt>
                <c:pt idx="13" formatCode="General">
                  <c:v>1000</c:v>
                </c:pt>
                <c:pt idx="14" formatCode="General">
                  <c:v>1250</c:v>
                </c:pt>
                <c:pt idx="15" formatCode="General">
                  <c:v>1600</c:v>
                </c:pt>
                <c:pt idx="16" formatCode="General">
                  <c:v>2000</c:v>
                </c:pt>
                <c:pt idx="17" formatCode="General">
                  <c:v>2500</c:v>
                </c:pt>
                <c:pt idx="18" formatCode="General">
                  <c:v>3150</c:v>
                </c:pt>
                <c:pt idx="19" formatCode="General">
                  <c:v>4000</c:v>
                </c:pt>
                <c:pt idx="20" formatCode="General">
                  <c:v>5000</c:v>
                </c:pt>
              </c:numCache>
            </c:numRef>
          </c:cat>
          <c:val>
            <c:numRef>
              <c:f>'Airborne Sound Insulation'!$D$2:$D$22</c:f>
              <c:numCache>
                <c:formatCode>General</c:formatCode>
                <c:ptCount val="21"/>
                <c:pt idx="3">
                  <c:v>33</c:v>
                </c:pt>
                <c:pt idx="4">
                  <c:v>36</c:v>
                </c:pt>
                <c:pt idx="5">
                  <c:v>39</c:v>
                </c:pt>
                <c:pt idx="6">
                  <c:v>42</c:v>
                </c:pt>
                <c:pt idx="7">
                  <c:v>45</c:v>
                </c:pt>
                <c:pt idx="8">
                  <c:v>48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54</c:v>
                </c:pt>
                <c:pt idx="13">
                  <c:v>55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</c:numCache>
            </c:numRef>
          </c:val>
          <c:smooth val="0"/>
        </c:ser>
        <c:ser>
          <c:idx val="2"/>
          <c:order val="2"/>
          <c:tx>
            <c:v>Shifted reference ISO curve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'Airborne Sound Insulation'!$B$2:$B$22</c:f>
              <c:numCache>
                <c:formatCode>0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 formatCode="General">
                  <c:v>100</c:v>
                </c:pt>
                <c:pt idx="4" formatCode="General">
                  <c:v>125</c:v>
                </c:pt>
                <c:pt idx="5" formatCode="General">
                  <c:v>160</c:v>
                </c:pt>
                <c:pt idx="6" formatCode="General">
                  <c:v>200</c:v>
                </c:pt>
                <c:pt idx="7" formatCode="General">
                  <c:v>250</c:v>
                </c:pt>
                <c:pt idx="8" formatCode="General">
                  <c:v>315</c:v>
                </c:pt>
                <c:pt idx="9" formatCode="General">
                  <c:v>400</c:v>
                </c:pt>
                <c:pt idx="10" formatCode="General">
                  <c:v>500</c:v>
                </c:pt>
                <c:pt idx="11" formatCode="General">
                  <c:v>630</c:v>
                </c:pt>
                <c:pt idx="12" formatCode="General">
                  <c:v>800</c:v>
                </c:pt>
                <c:pt idx="13" formatCode="General">
                  <c:v>1000</c:v>
                </c:pt>
                <c:pt idx="14" formatCode="General">
                  <c:v>1250</c:v>
                </c:pt>
                <c:pt idx="15" formatCode="General">
                  <c:v>1600</c:v>
                </c:pt>
                <c:pt idx="16" formatCode="General">
                  <c:v>2000</c:v>
                </c:pt>
                <c:pt idx="17" formatCode="General">
                  <c:v>2500</c:v>
                </c:pt>
                <c:pt idx="18" formatCode="General">
                  <c:v>3150</c:v>
                </c:pt>
                <c:pt idx="19" formatCode="General">
                  <c:v>4000</c:v>
                </c:pt>
                <c:pt idx="20" formatCode="General">
                  <c:v>5000</c:v>
                </c:pt>
              </c:numCache>
            </c:numRef>
          </c:cat>
          <c:val>
            <c:numRef>
              <c:f>'Airborne Sound Insulation'!$E$2:$E$22</c:f>
              <c:numCache>
                <c:formatCode>General</c:formatCode>
                <c:ptCount val="21"/>
                <c:pt idx="3">
                  <c:v>33</c:v>
                </c:pt>
                <c:pt idx="4">
                  <c:v>36</c:v>
                </c:pt>
                <c:pt idx="5">
                  <c:v>39</c:v>
                </c:pt>
                <c:pt idx="6">
                  <c:v>42</c:v>
                </c:pt>
                <c:pt idx="7">
                  <c:v>45</c:v>
                </c:pt>
                <c:pt idx="8">
                  <c:v>48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54</c:v>
                </c:pt>
                <c:pt idx="13">
                  <c:v>55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54304"/>
        <c:axId val="155554696"/>
      </c:lineChart>
      <c:catAx>
        <c:axId val="15555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 sz="1200" b="0"/>
                  <a:t>Frequency [Hz]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sv-SE"/>
          </a:p>
        </c:txPr>
        <c:crossAx val="155554696"/>
        <c:crosses val="autoZero"/>
        <c:auto val="0"/>
        <c:lblAlgn val="ctr"/>
        <c:lblOffset val="100"/>
        <c:noMultiLvlLbl val="0"/>
      </c:catAx>
      <c:valAx>
        <c:axId val="155554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 sz="1200" b="0"/>
                  <a:t>R' / R [dB]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crossAx val="155554304"/>
        <c:crosses val="autoZero"/>
        <c:crossBetween val="midCat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L'n(f) / Ln(f)</c:v>
          </c:tx>
          <c:marker>
            <c:spPr>
              <a:solidFill>
                <a:srgbClr val="0070C0"/>
              </a:solidFill>
            </c:spPr>
          </c:marker>
          <c:cat>
            <c:numRef>
              <c:f>'Impact Sound Insulation'!$B$2:$B$22</c:f>
              <c:numCache>
                <c:formatCode>General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</c:numCache>
            </c:numRef>
          </c:cat>
          <c:val>
            <c:numRef>
              <c:f>'Impact Sound Insulation'!$C$2:$C$22</c:f>
              <c:numCache>
                <c:formatCode>General</c:formatCode>
                <c:ptCount val="21"/>
                <c:pt idx="0">
                  <c:v>60.1</c:v>
                </c:pt>
                <c:pt idx="1">
                  <c:v>55.9</c:v>
                </c:pt>
                <c:pt idx="2">
                  <c:v>61</c:v>
                </c:pt>
                <c:pt idx="3">
                  <c:v>66.7</c:v>
                </c:pt>
                <c:pt idx="4">
                  <c:v>63.8</c:v>
                </c:pt>
                <c:pt idx="5">
                  <c:v>63.9</c:v>
                </c:pt>
                <c:pt idx="6">
                  <c:v>63.4</c:v>
                </c:pt>
                <c:pt idx="7">
                  <c:v>60.4</c:v>
                </c:pt>
                <c:pt idx="8">
                  <c:v>56.5</c:v>
                </c:pt>
                <c:pt idx="9">
                  <c:v>52.8</c:v>
                </c:pt>
                <c:pt idx="10">
                  <c:v>47.5</c:v>
                </c:pt>
                <c:pt idx="11">
                  <c:v>48.3</c:v>
                </c:pt>
                <c:pt idx="12">
                  <c:v>52</c:v>
                </c:pt>
                <c:pt idx="13">
                  <c:v>50.7</c:v>
                </c:pt>
                <c:pt idx="14">
                  <c:v>48.9</c:v>
                </c:pt>
                <c:pt idx="15">
                  <c:v>45.7</c:v>
                </c:pt>
                <c:pt idx="16">
                  <c:v>44.3</c:v>
                </c:pt>
                <c:pt idx="17">
                  <c:v>40.9</c:v>
                </c:pt>
                <c:pt idx="18">
                  <c:v>40.799999999999997</c:v>
                </c:pt>
                <c:pt idx="19">
                  <c:v>35.4</c:v>
                </c:pt>
                <c:pt idx="20">
                  <c:v>26.6</c:v>
                </c:pt>
              </c:numCache>
            </c:numRef>
          </c:val>
          <c:smooth val="0"/>
        </c:ser>
        <c:ser>
          <c:idx val="1"/>
          <c:order val="1"/>
          <c:tx>
            <c:v>Reference ISO curve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'Impact Sound Insulation'!$B$2:$B$22</c:f>
              <c:numCache>
                <c:formatCode>General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</c:numCache>
            </c:numRef>
          </c:cat>
          <c:val>
            <c:numRef>
              <c:f>'Impact Sound Insulation'!$D$2:$D$22</c:f>
              <c:numCache>
                <c:formatCode>General</c:formatCode>
                <c:ptCount val="21"/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61</c:v>
                </c:pt>
                <c:pt idx="10">
                  <c:v>60</c:v>
                </c:pt>
                <c:pt idx="11">
                  <c:v>59</c:v>
                </c:pt>
                <c:pt idx="12">
                  <c:v>58</c:v>
                </c:pt>
                <c:pt idx="13">
                  <c:v>57</c:v>
                </c:pt>
                <c:pt idx="14">
                  <c:v>54</c:v>
                </c:pt>
                <c:pt idx="15">
                  <c:v>51</c:v>
                </c:pt>
                <c:pt idx="16">
                  <c:v>48</c:v>
                </c:pt>
                <c:pt idx="17">
                  <c:v>45</c:v>
                </c:pt>
                <c:pt idx="18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v>Shifted reference ISO curve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'Impact Sound Insulation'!$B$2:$B$22</c:f>
              <c:numCache>
                <c:formatCode>General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</c:numCache>
            </c:numRef>
          </c:cat>
          <c:val>
            <c:numRef>
              <c:f>'Impact Sound Insulation'!$E$2:$E$22</c:f>
              <c:numCache>
                <c:formatCode>General</c:formatCode>
                <c:ptCount val="21"/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61</c:v>
                </c:pt>
                <c:pt idx="10">
                  <c:v>60</c:v>
                </c:pt>
                <c:pt idx="11">
                  <c:v>59</c:v>
                </c:pt>
                <c:pt idx="12">
                  <c:v>58</c:v>
                </c:pt>
                <c:pt idx="13">
                  <c:v>57</c:v>
                </c:pt>
                <c:pt idx="14">
                  <c:v>54</c:v>
                </c:pt>
                <c:pt idx="15">
                  <c:v>51</c:v>
                </c:pt>
                <c:pt idx="16">
                  <c:v>48</c:v>
                </c:pt>
                <c:pt idx="17">
                  <c:v>45</c:v>
                </c:pt>
                <c:pt idx="18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55872"/>
        <c:axId val="155556264"/>
      </c:lineChart>
      <c:catAx>
        <c:axId val="1555558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 sz="1200" b="0"/>
                  <a:t>Frequency [dB]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 rot="-2700000"/>
          <a:lstStyle/>
          <a:p>
            <a:pPr>
              <a:defRPr>
                <a:solidFill>
                  <a:schemeClr val="tx1"/>
                </a:solidFill>
              </a:defRPr>
            </a:pPr>
            <a:endParaRPr lang="sv-SE"/>
          </a:p>
        </c:txPr>
        <c:crossAx val="155556264"/>
        <c:crosses val="autoZero"/>
        <c:auto val="1"/>
        <c:lblAlgn val="ctr"/>
        <c:lblOffset val="100"/>
        <c:noMultiLvlLbl val="0"/>
      </c:catAx>
      <c:valAx>
        <c:axId val="155556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 sz="1200" b="0"/>
                  <a:t>L'n / Ln [dB]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5555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26</xdr:row>
      <xdr:rowOff>152399</xdr:rowOff>
    </xdr:from>
    <xdr:to>
      <xdr:col>7</xdr:col>
      <xdr:colOff>752475</xdr:colOff>
      <xdr:row>57</xdr:row>
      <xdr:rowOff>133350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47625</xdr:colOff>
      <xdr:row>24</xdr:row>
      <xdr:rowOff>133349</xdr:rowOff>
    </xdr:from>
    <xdr:ext cx="5600700" cy="838201"/>
    <xdr:sp macro="" textlink="">
      <xdr:nvSpPr>
        <xdr:cNvPr id="4" name="CuadroTexto 2"/>
        <xdr:cNvSpPr txBox="1"/>
      </xdr:nvSpPr>
      <xdr:spPr>
        <a:xfrm>
          <a:off x="10067925" y="4829174"/>
          <a:ext cx="5600700" cy="838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/>
            <a:t>The R' mentioned in column</a:t>
          </a:r>
          <a:r>
            <a:rPr lang="es-ES" sz="1100" baseline="0"/>
            <a:t> D are the values of the sound reduction index for each frequency, whereas the R</a:t>
          </a:r>
          <a:r>
            <a:rPr lang="es-ES" sz="900" baseline="0"/>
            <a:t>w</a:t>
          </a:r>
          <a:r>
            <a:rPr lang="es-ES" sz="1100" baseline="0"/>
            <a:t> present in the formulae above is the weighted sound reduction index.</a:t>
          </a:r>
        </a:p>
        <a:p>
          <a:endParaRPr lang="es-E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values of the spectrum (Li) given </a:t>
          </a:r>
          <a:r>
            <a:rPr lang="es-E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are directly taken from ISO717:1 .</a:t>
          </a:r>
          <a:endParaRPr lang="sv-SE">
            <a:effectLst/>
          </a:endParaRPr>
        </a:p>
      </xdr:txBody>
    </xdr:sp>
    <xdr:clientData/>
  </xdr:oneCellAnchor>
  <xdr:oneCellAnchor>
    <xdr:from>
      <xdr:col>9</xdr:col>
      <xdr:colOff>561975</xdr:colOff>
      <xdr:row>36</xdr:row>
      <xdr:rowOff>57149</xdr:rowOff>
    </xdr:from>
    <xdr:ext cx="3644899" cy="565150"/>
    <xdr:sp macro="" textlink="">
      <xdr:nvSpPr>
        <xdr:cNvPr id="5" name="CuadroTexto 3"/>
        <xdr:cNvSpPr txBox="1"/>
      </xdr:nvSpPr>
      <xdr:spPr>
        <a:xfrm>
          <a:off x="9058275" y="6696074"/>
          <a:ext cx="3644899" cy="565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E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23</xdr:row>
          <xdr:rowOff>200025</xdr:rowOff>
        </xdr:from>
        <xdr:to>
          <xdr:col>14</xdr:col>
          <xdr:colOff>276225</xdr:colOff>
          <xdr:row>24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114300</xdr:colOff>
          <xdr:row>23</xdr:row>
          <xdr:rowOff>152400</xdr:rowOff>
        </xdr:from>
        <xdr:to>
          <xdr:col>19</xdr:col>
          <xdr:colOff>38100</xdr:colOff>
          <xdr:row>24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657224</xdr:colOff>
      <xdr:row>27</xdr:row>
      <xdr:rowOff>114299</xdr:rowOff>
    </xdr:from>
    <xdr:to>
      <xdr:col>7</xdr:col>
      <xdr:colOff>314324</xdr:colOff>
      <xdr:row>54</xdr:row>
      <xdr:rowOff>152400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590550</xdr:colOff>
          <xdr:row>23</xdr:row>
          <xdr:rowOff>190500</xdr:rowOff>
        </xdr:from>
        <xdr:to>
          <xdr:col>13</xdr:col>
          <xdr:colOff>590550</xdr:colOff>
          <xdr:row>24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26"/>
  <sheetViews>
    <sheetView tabSelected="1" workbookViewId="0">
      <selection activeCell="C24" sqref="C24"/>
    </sheetView>
  </sheetViews>
  <sheetFormatPr defaultColWidth="11.42578125" defaultRowHeight="12.75" x14ac:dyDescent="0.2"/>
  <cols>
    <col min="2" max="2" width="14.140625" customWidth="1"/>
    <col min="3" max="3" width="10.7109375" customWidth="1"/>
    <col min="4" max="4" width="16.28515625" customWidth="1"/>
    <col min="5" max="5" width="18.28515625" customWidth="1"/>
    <col min="6" max="6" width="16" customWidth="1"/>
    <col min="7" max="7" width="17.7109375" customWidth="1"/>
    <col min="14" max="14" width="12.42578125" bestFit="1" customWidth="1"/>
  </cols>
  <sheetData>
    <row r="1" spans="2:19" ht="25.5" x14ac:dyDescent="0.2">
      <c r="B1" s="5" t="s">
        <v>1</v>
      </c>
      <c r="C1" s="28" t="s">
        <v>2</v>
      </c>
      <c r="D1" s="29" t="s">
        <v>3</v>
      </c>
      <c r="E1" s="31" t="s">
        <v>4</v>
      </c>
      <c r="F1" s="5" t="s">
        <v>5</v>
      </c>
      <c r="G1" s="6" t="s">
        <v>6</v>
      </c>
      <c r="K1" s="24" t="s">
        <v>11</v>
      </c>
      <c r="L1" s="24" t="s">
        <v>12</v>
      </c>
      <c r="M1" s="24" t="s">
        <v>15</v>
      </c>
      <c r="N1" s="24" t="s">
        <v>13</v>
      </c>
      <c r="P1" s="24" t="s">
        <v>11</v>
      </c>
      <c r="Q1" s="24" t="s">
        <v>12</v>
      </c>
      <c r="R1" s="24" t="s">
        <v>15</v>
      </c>
      <c r="S1" s="24" t="s">
        <v>13</v>
      </c>
    </row>
    <row r="2" spans="2:19" x14ac:dyDescent="0.2">
      <c r="B2" s="1">
        <v>50</v>
      </c>
      <c r="C2" s="25">
        <v>18.7</v>
      </c>
      <c r="D2" s="5"/>
      <c r="E2" s="5"/>
      <c r="F2" s="5"/>
      <c r="G2" s="6"/>
      <c r="K2" s="1">
        <v>50</v>
      </c>
      <c r="L2" s="2">
        <v>-40</v>
      </c>
      <c r="M2" s="2">
        <f>L2-C2</f>
        <v>-58.7</v>
      </c>
      <c r="N2" s="13">
        <f>10^(M2/10)</f>
        <v>1.3489628825916527E-6</v>
      </c>
      <c r="P2" s="1">
        <v>50</v>
      </c>
      <c r="Q2" s="2">
        <v>-25</v>
      </c>
      <c r="R2" s="2">
        <f>Q2-C2</f>
        <v>-43.7</v>
      </c>
      <c r="S2" s="13">
        <f>10^(R2/10)</f>
        <v>4.265795188015923E-5</v>
      </c>
    </row>
    <row r="3" spans="2:19" x14ac:dyDescent="0.2">
      <c r="B3" s="1">
        <v>63</v>
      </c>
      <c r="C3" s="25">
        <v>19.2</v>
      </c>
      <c r="D3" s="5"/>
      <c r="E3" s="5"/>
      <c r="F3" s="5"/>
      <c r="G3" s="6"/>
      <c r="K3" s="1">
        <v>63</v>
      </c>
      <c r="L3" s="2">
        <v>-36</v>
      </c>
      <c r="M3" s="2">
        <f t="shared" ref="M3:M20" si="0">L3-C3</f>
        <v>-55.2</v>
      </c>
      <c r="N3" s="13">
        <f t="shared" ref="N3:N20" si="1">10^(M3/10)</f>
        <v>3.0199517204020095E-6</v>
      </c>
      <c r="P3" s="1">
        <v>63</v>
      </c>
      <c r="Q3" s="2">
        <v>-23</v>
      </c>
      <c r="R3" s="2">
        <f t="shared" ref="R3:R22" si="2">Q3-C3</f>
        <v>-42.2</v>
      </c>
      <c r="S3" s="13">
        <f t="shared" ref="S3:S22" si="3">10^(R3/10)</f>
        <v>6.0255958607435637E-5</v>
      </c>
    </row>
    <row r="4" spans="2:19" x14ac:dyDescent="0.2">
      <c r="B4" s="1">
        <v>80</v>
      </c>
      <c r="C4" s="25">
        <v>20</v>
      </c>
      <c r="D4" s="5"/>
      <c r="E4" s="5"/>
      <c r="F4" s="5"/>
      <c r="G4" s="6"/>
      <c r="K4" s="1">
        <v>80</v>
      </c>
      <c r="L4" s="2">
        <v>-33</v>
      </c>
      <c r="M4" s="2">
        <f t="shared" si="0"/>
        <v>-53</v>
      </c>
      <c r="N4" s="13">
        <f t="shared" si="1"/>
        <v>5.011872336272719E-6</v>
      </c>
      <c r="P4" s="1">
        <v>80</v>
      </c>
      <c r="Q4" s="2">
        <v>-21</v>
      </c>
      <c r="R4" s="2">
        <f t="shared" si="2"/>
        <v>-41</v>
      </c>
      <c r="S4" s="13">
        <f t="shared" si="3"/>
        <v>7.9432823472428153E-5</v>
      </c>
    </row>
    <row r="5" spans="2:19" x14ac:dyDescent="0.2">
      <c r="B5" s="7">
        <v>100</v>
      </c>
      <c r="C5" s="26">
        <v>20.399999999999999</v>
      </c>
      <c r="D5" s="30">
        <v>33</v>
      </c>
      <c r="E5" s="32">
        <f>D5-$E$23</f>
        <v>33</v>
      </c>
      <c r="F5" s="7">
        <f>E5-C5</f>
        <v>12.600000000000001</v>
      </c>
      <c r="G5" s="8">
        <f>IF(F5&gt;0,F5,0)</f>
        <v>12.600000000000001</v>
      </c>
      <c r="K5" s="1">
        <v>100</v>
      </c>
      <c r="L5" s="3">
        <v>-29</v>
      </c>
      <c r="M5" s="2">
        <f t="shared" si="0"/>
        <v>-49.4</v>
      </c>
      <c r="N5" s="13">
        <f t="shared" si="1"/>
        <v>1.1481536214968819E-5</v>
      </c>
      <c r="P5" s="1">
        <v>100</v>
      </c>
      <c r="Q5" s="3">
        <v>-20</v>
      </c>
      <c r="R5" s="2">
        <f t="shared" si="2"/>
        <v>-40.4</v>
      </c>
      <c r="S5" s="13">
        <f t="shared" si="3"/>
        <v>9.1201083935590923E-5</v>
      </c>
    </row>
    <row r="6" spans="2:19" x14ac:dyDescent="0.2">
      <c r="B6" s="7">
        <v>125</v>
      </c>
      <c r="C6" s="27">
        <v>16.3</v>
      </c>
      <c r="D6" s="30">
        <v>36</v>
      </c>
      <c r="E6" s="32">
        <f>D6-$E$23</f>
        <v>36</v>
      </c>
      <c r="F6" s="7">
        <f>E6-C6</f>
        <v>19.7</v>
      </c>
      <c r="G6" s="7">
        <f>IF(F6&gt;0,F6,0)</f>
        <v>19.7</v>
      </c>
      <c r="K6" s="4">
        <v>125</v>
      </c>
      <c r="L6" s="3">
        <v>-26</v>
      </c>
      <c r="M6" s="2">
        <f t="shared" si="0"/>
        <v>-42.3</v>
      </c>
      <c r="N6" s="13">
        <f t="shared" si="1"/>
        <v>5.8884365535558867E-5</v>
      </c>
      <c r="P6" s="4">
        <v>125</v>
      </c>
      <c r="Q6" s="3">
        <v>-20</v>
      </c>
      <c r="R6" s="2">
        <f t="shared" si="2"/>
        <v>-36.299999999999997</v>
      </c>
      <c r="S6" s="13">
        <f t="shared" si="3"/>
        <v>2.3442288153199204E-4</v>
      </c>
    </row>
    <row r="7" spans="2:19" x14ac:dyDescent="0.2">
      <c r="B7" s="7">
        <v>160</v>
      </c>
      <c r="C7" s="27">
        <v>17.7</v>
      </c>
      <c r="D7" s="30">
        <v>39</v>
      </c>
      <c r="E7" s="32">
        <f t="shared" ref="E7:E20" si="4">D7-$E$23</f>
        <v>39</v>
      </c>
      <c r="F7" s="7">
        <f t="shared" ref="F7:F20" si="5">E7-C7</f>
        <v>21.3</v>
      </c>
      <c r="G7" s="7">
        <f t="shared" ref="G7:G20" si="6">IF(F7&gt;0,F7,0)</f>
        <v>21.3</v>
      </c>
      <c r="K7" s="4">
        <v>160</v>
      </c>
      <c r="L7" s="3">
        <v>-23</v>
      </c>
      <c r="M7" s="2">
        <f t="shared" si="0"/>
        <v>-40.700000000000003</v>
      </c>
      <c r="N7" s="13">
        <f t="shared" si="1"/>
        <v>8.5113803820237487E-5</v>
      </c>
      <c r="P7" s="4">
        <v>160</v>
      </c>
      <c r="Q7" s="3">
        <v>-18</v>
      </c>
      <c r="R7" s="2">
        <f t="shared" si="2"/>
        <v>-35.700000000000003</v>
      </c>
      <c r="S7" s="13">
        <f t="shared" si="3"/>
        <v>2.6915348039269118E-4</v>
      </c>
    </row>
    <row r="8" spans="2:19" x14ac:dyDescent="0.2">
      <c r="B8" s="7">
        <v>200</v>
      </c>
      <c r="C8" s="27">
        <v>22.6</v>
      </c>
      <c r="D8" s="30">
        <v>42</v>
      </c>
      <c r="E8" s="32">
        <f t="shared" si="4"/>
        <v>42</v>
      </c>
      <c r="F8" s="7">
        <f t="shared" si="5"/>
        <v>19.399999999999999</v>
      </c>
      <c r="G8" s="7">
        <f t="shared" si="6"/>
        <v>19.399999999999999</v>
      </c>
      <c r="K8" s="4">
        <v>200</v>
      </c>
      <c r="L8" s="3">
        <v>-21</v>
      </c>
      <c r="M8" s="2">
        <f t="shared" si="0"/>
        <v>-43.6</v>
      </c>
      <c r="N8" s="13">
        <f t="shared" si="1"/>
        <v>4.3651583224016559E-5</v>
      </c>
      <c r="P8" s="4">
        <v>200</v>
      </c>
      <c r="Q8" s="3">
        <v>-16</v>
      </c>
      <c r="R8" s="2">
        <f t="shared" si="2"/>
        <v>-38.6</v>
      </c>
      <c r="S8" s="13">
        <f t="shared" si="3"/>
        <v>1.3803842646028819E-4</v>
      </c>
    </row>
    <row r="9" spans="2:19" x14ac:dyDescent="0.2">
      <c r="B9" s="7">
        <v>250</v>
      </c>
      <c r="C9" s="27">
        <v>22.4</v>
      </c>
      <c r="D9" s="30">
        <v>45</v>
      </c>
      <c r="E9" s="32">
        <f t="shared" si="4"/>
        <v>45</v>
      </c>
      <c r="F9" s="7">
        <f t="shared" si="5"/>
        <v>22.6</v>
      </c>
      <c r="G9" s="7">
        <f t="shared" si="6"/>
        <v>22.6</v>
      </c>
      <c r="K9" s="4">
        <v>250</v>
      </c>
      <c r="L9" s="3">
        <v>-19</v>
      </c>
      <c r="M9" s="2">
        <f t="shared" si="0"/>
        <v>-41.4</v>
      </c>
      <c r="N9" s="13">
        <f t="shared" si="1"/>
        <v>7.2443596007499048E-5</v>
      </c>
      <c r="P9" s="4">
        <v>250</v>
      </c>
      <c r="Q9" s="3">
        <v>-15</v>
      </c>
      <c r="R9" s="2">
        <f t="shared" si="2"/>
        <v>-37.4</v>
      </c>
      <c r="S9" s="13">
        <f t="shared" si="3"/>
        <v>1.819700858609984E-4</v>
      </c>
    </row>
    <row r="10" spans="2:19" x14ac:dyDescent="0.2">
      <c r="B10" s="7">
        <v>315</v>
      </c>
      <c r="C10" s="27">
        <v>22.7</v>
      </c>
      <c r="D10" s="30">
        <v>48</v>
      </c>
      <c r="E10" s="32">
        <f t="shared" si="4"/>
        <v>48</v>
      </c>
      <c r="F10" s="7">
        <f t="shared" si="5"/>
        <v>25.3</v>
      </c>
      <c r="G10" s="7">
        <f t="shared" si="6"/>
        <v>25.3</v>
      </c>
      <c r="K10" s="4">
        <v>315</v>
      </c>
      <c r="L10" s="3">
        <v>-17</v>
      </c>
      <c r="M10" s="2">
        <f t="shared" si="0"/>
        <v>-39.700000000000003</v>
      </c>
      <c r="N10" s="13">
        <f t="shared" si="1"/>
        <v>1.0715193052376051E-4</v>
      </c>
      <c r="P10" s="4">
        <v>315</v>
      </c>
      <c r="Q10" s="3">
        <v>-14</v>
      </c>
      <c r="R10" s="2">
        <f t="shared" si="2"/>
        <v>-36.700000000000003</v>
      </c>
      <c r="S10" s="13">
        <f t="shared" si="3"/>
        <v>2.1379620895022272E-4</v>
      </c>
    </row>
    <row r="11" spans="2:19" x14ac:dyDescent="0.2">
      <c r="B11" s="7">
        <v>400</v>
      </c>
      <c r="C11" s="27">
        <v>24.8</v>
      </c>
      <c r="D11" s="30">
        <v>51</v>
      </c>
      <c r="E11" s="32">
        <f t="shared" si="4"/>
        <v>51</v>
      </c>
      <c r="F11" s="7">
        <f t="shared" si="5"/>
        <v>26.2</v>
      </c>
      <c r="G11" s="7">
        <f t="shared" si="6"/>
        <v>26.2</v>
      </c>
      <c r="K11" s="4">
        <v>400</v>
      </c>
      <c r="L11" s="3">
        <v>-15</v>
      </c>
      <c r="M11" s="2">
        <f t="shared" si="0"/>
        <v>-39.799999999999997</v>
      </c>
      <c r="N11" s="13">
        <f t="shared" si="1"/>
        <v>1.0471285480509003E-4</v>
      </c>
      <c r="P11" s="4">
        <v>400</v>
      </c>
      <c r="Q11" s="3">
        <v>-13</v>
      </c>
      <c r="R11" s="2">
        <f t="shared" si="2"/>
        <v>-37.799999999999997</v>
      </c>
      <c r="S11" s="13">
        <f t="shared" si="3"/>
        <v>1.6595869074375585E-4</v>
      </c>
    </row>
    <row r="12" spans="2:19" x14ac:dyDescent="0.2">
      <c r="B12" s="7">
        <v>500</v>
      </c>
      <c r="C12" s="27">
        <v>26.6</v>
      </c>
      <c r="D12" s="30">
        <v>52</v>
      </c>
      <c r="E12" s="33">
        <f t="shared" si="4"/>
        <v>52</v>
      </c>
      <c r="F12" s="7">
        <f t="shared" si="5"/>
        <v>25.4</v>
      </c>
      <c r="G12" s="7">
        <f t="shared" si="6"/>
        <v>25.4</v>
      </c>
      <c r="K12" s="4">
        <v>500</v>
      </c>
      <c r="L12" s="3">
        <v>-13</v>
      </c>
      <c r="M12" s="2">
        <f t="shared" si="0"/>
        <v>-39.6</v>
      </c>
      <c r="N12" s="13">
        <f t="shared" si="1"/>
        <v>1.0964781961431837E-4</v>
      </c>
      <c r="P12" s="4">
        <v>500</v>
      </c>
      <c r="Q12" s="3">
        <v>-12</v>
      </c>
      <c r="R12" s="2">
        <f t="shared" si="2"/>
        <v>-38.6</v>
      </c>
      <c r="S12" s="13">
        <f t="shared" si="3"/>
        <v>1.3803842646028819E-4</v>
      </c>
    </row>
    <row r="13" spans="2:19" x14ac:dyDescent="0.2">
      <c r="B13" s="7">
        <v>630</v>
      </c>
      <c r="C13" s="27">
        <v>28</v>
      </c>
      <c r="D13" s="30">
        <v>53</v>
      </c>
      <c r="E13" s="32">
        <f t="shared" si="4"/>
        <v>53</v>
      </c>
      <c r="F13" s="7">
        <f t="shared" si="5"/>
        <v>25</v>
      </c>
      <c r="G13" s="7">
        <f t="shared" si="6"/>
        <v>25</v>
      </c>
      <c r="K13" s="4">
        <v>630</v>
      </c>
      <c r="L13" s="3">
        <v>-12</v>
      </c>
      <c r="M13" s="2">
        <f t="shared" si="0"/>
        <v>-40</v>
      </c>
      <c r="N13" s="13">
        <f t="shared" si="1"/>
        <v>1E-4</v>
      </c>
      <c r="P13" s="4">
        <v>630</v>
      </c>
      <c r="Q13" s="3">
        <v>-11</v>
      </c>
      <c r="R13" s="2">
        <f t="shared" si="2"/>
        <v>-39</v>
      </c>
      <c r="S13" s="13">
        <f t="shared" si="3"/>
        <v>1.2589254117941672E-4</v>
      </c>
    </row>
    <row r="14" spans="2:19" x14ac:dyDescent="0.2">
      <c r="B14" s="7">
        <v>800</v>
      </c>
      <c r="C14" s="27">
        <v>30.5</v>
      </c>
      <c r="D14" s="30">
        <v>54</v>
      </c>
      <c r="E14" s="32">
        <f t="shared" si="4"/>
        <v>54</v>
      </c>
      <c r="F14" s="7">
        <f t="shared" si="5"/>
        <v>23.5</v>
      </c>
      <c r="G14" s="7">
        <f t="shared" si="6"/>
        <v>23.5</v>
      </c>
      <c r="K14" s="4">
        <v>800</v>
      </c>
      <c r="L14" s="3">
        <v>-11</v>
      </c>
      <c r="M14" s="2">
        <f t="shared" si="0"/>
        <v>-41.5</v>
      </c>
      <c r="N14" s="13">
        <f t="shared" si="1"/>
        <v>7.0794578438413704E-5</v>
      </c>
      <c r="P14" s="4">
        <v>800</v>
      </c>
      <c r="Q14" s="3">
        <v>-9</v>
      </c>
      <c r="R14" s="2">
        <f t="shared" si="2"/>
        <v>-39.5</v>
      </c>
      <c r="S14" s="13">
        <f t="shared" si="3"/>
        <v>1.1220184543019618E-4</v>
      </c>
    </row>
    <row r="15" spans="2:19" x14ac:dyDescent="0.2">
      <c r="B15" s="7">
        <v>1000</v>
      </c>
      <c r="C15" s="27">
        <v>31.8</v>
      </c>
      <c r="D15" s="30">
        <v>55</v>
      </c>
      <c r="E15" s="32">
        <f t="shared" si="4"/>
        <v>55</v>
      </c>
      <c r="F15" s="7">
        <f t="shared" si="5"/>
        <v>23.2</v>
      </c>
      <c r="G15" s="7">
        <f t="shared" si="6"/>
        <v>23.2</v>
      </c>
      <c r="K15" s="4">
        <v>1000</v>
      </c>
      <c r="L15" s="3">
        <v>-10</v>
      </c>
      <c r="M15" s="2">
        <f t="shared" si="0"/>
        <v>-41.8</v>
      </c>
      <c r="N15" s="13">
        <f t="shared" si="1"/>
        <v>6.6069344800759539E-5</v>
      </c>
      <c r="P15" s="4">
        <v>1000</v>
      </c>
      <c r="Q15" s="3">
        <v>-8</v>
      </c>
      <c r="R15" s="2">
        <f t="shared" si="2"/>
        <v>-39.799999999999997</v>
      </c>
      <c r="S15" s="13">
        <f t="shared" si="3"/>
        <v>1.0471285480509003E-4</v>
      </c>
    </row>
    <row r="16" spans="2:19" x14ac:dyDescent="0.2">
      <c r="B16" s="7">
        <v>1250</v>
      </c>
      <c r="C16" s="27">
        <v>32.5</v>
      </c>
      <c r="D16" s="30">
        <v>56</v>
      </c>
      <c r="E16" s="32">
        <f t="shared" si="4"/>
        <v>56</v>
      </c>
      <c r="F16" s="7">
        <f t="shared" si="5"/>
        <v>23.5</v>
      </c>
      <c r="G16" s="7">
        <f t="shared" si="6"/>
        <v>23.5</v>
      </c>
      <c r="K16" s="4">
        <v>1250</v>
      </c>
      <c r="L16" s="3">
        <v>-9</v>
      </c>
      <c r="M16" s="2">
        <f t="shared" si="0"/>
        <v>-41.5</v>
      </c>
      <c r="N16" s="13">
        <f t="shared" si="1"/>
        <v>7.0794578438413704E-5</v>
      </c>
      <c r="P16" s="4">
        <v>1250</v>
      </c>
      <c r="Q16" s="3">
        <v>-9</v>
      </c>
      <c r="R16" s="2">
        <f t="shared" si="2"/>
        <v>-41.5</v>
      </c>
      <c r="S16" s="13">
        <f t="shared" si="3"/>
        <v>7.0794578438413704E-5</v>
      </c>
    </row>
    <row r="17" spans="2:20" x14ac:dyDescent="0.2">
      <c r="B17" s="7">
        <v>1600</v>
      </c>
      <c r="C17" s="27">
        <v>33.4</v>
      </c>
      <c r="D17" s="30">
        <v>56</v>
      </c>
      <c r="E17" s="32">
        <f t="shared" si="4"/>
        <v>56</v>
      </c>
      <c r="F17" s="7">
        <f t="shared" si="5"/>
        <v>22.6</v>
      </c>
      <c r="G17" s="7">
        <f t="shared" si="6"/>
        <v>22.6</v>
      </c>
      <c r="K17" s="4">
        <v>1600</v>
      </c>
      <c r="L17" s="3">
        <v>-9</v>
      </c>
      <c r="M17" s="2">
        <f t="shared" si="0"/>
        <v>-42.4</v>
      </c>
      <c r="N17" s="13">
        <f t="shared" si="1"/>
        <v>5.7543993733715576E-5</v>
      </c>
      <c r="P17" s="4">
        <v>1600</v>
      </c>
      <c r="Q17" s="3">
        <v>-10</v>
      </c>
      <c r="R17" s="2">
        <f t="shared" si="2"/>
        <v>-43.4</v>
      </c>
      <c r="S17" s="13">
        <f t="shared" si="3"/>
        <v>4.5708818961487455E-5</v>
      </c>
    </row>
    <row r="18" spans="2:20" x14ac:dyDescent="0.2">
      <c r="B18" s="7">
        <v>2000</v>
      </c>
      <c r="C18" s="27">
        <v>33</v>
      </c>
      <c r="D18" s="30">
        <v>56</v>
      </c>
      <c r="E18" s="32">
        <f t="shared" si="4"/>
        <v>56</v>
      </c>
      <c r="F18" s="7">
        <f t="shared" si="5"/>
        <v>23</v>
      </c>
      <c r="G18" s="7">
        <f t="shared" si="6"/>
        <v>23</v>
      </c>
      <c r="K18" s="4">
        <v>2000</v>
      </c>
      <c r="L18" s="3">
        <v>-9</v>
      </c>
      <c r="M18" s="2">
        <f t="shared" si="0"/>
        <v>-42</v>
      </c>
      <c r="N18" s="13">
        <f t="shared" si="1"/>
        <v>6.3095734448019279E-5</v>
      </c>
      <c r="P18" s="4">
        <v>2000</v>
      </c>
      <c r="Q18" s="3">
        <v>-11</v>
      </c>
      <c r="R18" s="2">
        <f t="shared" si="2"/>
        <v>-44</v>
      </c>
      <c r="S18" s="13">
        <f t="shared" si="3"/>
        <v>3.9810717055349634E-5</v>
      </c>
    </row>
    <row r="19" spans="2:20" x14ac:dyDescent="0.2">
      <c r="B19" s="7">
        <v>2500</v>
      </c>
      <c r="C19" s="27">
        <v>31</v>
      </c>
      <c r="D19" s="30">
        <v>56</v>
      </c>
      <c r="E19" s="32">
        <f t="shared" si="4"/>
        <v>56</v>
      </c>
      <c r="F19" s="7">
        <f t="shared" si="5"/>
        <v>25</v>
      </c>
      <c r="G19" s="7">
        <f t="shared" si="6"/>
        <v>25</v>
      </c>
      <c r="K19" s="4">
        <v>2500</v>
      </c>
      <c r="L19" s="3">
        <v>-9</v>
      </c>
      <c r="M19" s="2">
        <f t="shared" si="0"/>
        <v>-40</v>
      </c>
      <c r="N19" s="13">
        <f t="shared" si="1"/>
        <v>1E-4</v>
      </c>
      <c r="P19" s="4">
        <v>2500</v>
      </c>
      <c r="Q19" s="3">
        <v>-13</v>
      </c>
      <c r="R19" s="2">
        <f t="shared" si="2"/>
        <v>-44</v>
      </c>
      <c r="S19" s="13">
        <f t="shared" si="3"/>
        <v>3.9810717055349634E-5</v>
      </c>
    </row>
    <row r="20" spans="2:20" x14ac:dyDescent="0.2">
      <c r="B20" s="7">
        <v>3150</v>
      </c>
      <c r="C20" s="27">
        <v>25.5</v>
      </c>
      <c r="D20" s="30">
        <v>56</v>
      </c>
      <c r="E20" s="32">
        <f t="shared" si="4"/>
        <v>56</v>
      </c>
      <c r="F20" s="7">
        <f t="shared" si="5"/>
        <v>30.5</v>
      </c>
      <c r="G20" s="7">
        <f t="shared" si="6"/>
        <v>30.5</v>
      </c>
      <c r="K20" s="4">
        <v>3150</v>
      </c>
      <c r="L20" s="3">
        <v>-9</v>
      </c>
      <c r="M20" s="2">
        <f t="shared" si="0"/>
        <v>-34.5</v>
      </c>
      <c r="N20" s="13">
        <f t="shared" si="1"/>
        <v>3.5481338923357516E-4</v>
      </c>
      <c r="P20" s="4">
        <v>3150</v>
      </c>
      <c r="Q20" s="3">
        <v>-15</v>
      </c>
      <c r="R20" s="2">
        <f t="shared" si="2"/>
        <v>-40.5</v>
      </c>
      <c r="S20" s="13">
        <f t="shared" si="3"/>
        <v>8.912509381337452E-5</v>
      </c>
    </row>
    <row r="21" spans="2:20" x14ac:dyDescent="0.2">
      <c r="B21" s="7">
        <v>4000</v>
      </c>
      <c r="C21" s="27">
        <v>26.8</v>
      </c>
      <c r="D21" s="20"/>
      <c r="E21" s="20"/>
      <c r="F21" s="21"/>
      <c r="G21" s="20"/>
      <c r="M21" s="16" t="s">
        <v>14</v>
      </c>
      <c r="N21" s="13">
        <f>SUM(N2:N20)</f>
        <v>1.4855798957776132E-3</v>
      </c>
      <c r="P21" s="14">
        <v>4000</v>
      </c>
      <c r="Q21" s="3">
        <v>-16</v>
      </c>
      <c r="R21" s="2">
        <f t="shared" si="2"/>
        <v>-42.8</v>
      </c>
      <c r="S21" s="15">
        <f t="shared" si="3"/>
        <v>5.248074602497726E-5</v>
      </c>
      <c r="T21" s="17" t="s">
        <v>14</v>
      </c>
    </row>
    <row r="22" spans="2:20" x14ac:dyDescent="0.2">
      <c r="B22" s="7">
        <v>5000</v>
      </c>
      <c r="C22" s="27">
        <v>29.2</v>
      </c>
      <c r="D22" s="20"/>
      <c r="E22" s="20"/>
      <c r="F22" s="21"/>
      <c r="G22" s="20"/>
      <c r="M22" s="9"/>
      <c r="N22" s="10"/>
      <c r="P22" s="14">
        <v>5000</v>
      </c>
      <c r="Q22" s="3">
        <v>-18</v>
      </c>
      <c r="R22" s="2">
        <f t="shared" si="2"/>
        <v>-47.2</v>
      </c>
      <c r="S22" s="15">
        <f t="shared" si="3"/>
        <v>1.9054607179632416E-5</v>
      </c>
      <c r="T22" s="13">
        <f>SUM(S2:S22)</f>
        <v>2.3145185382391375E-3</v>
      </c>
    </row>
    <row r="23" spans="2:20" x14ac:dyDescent="0.2">
      <c r="E23" s="7">
        <v>0</v>
      </c>
      <c r="G23" s="7">
        <f>SUM(G6:G22)</f>
        <v>356.2</v>
      </c>
      <c r="M23" s="35" t="s">
        <v>20</v>
      </c>
      <c r="N23" s="36">
        <f>-10*LOG10(N21)-$F$26</f>
        <v>-23.718960135023728</v>
      </c>
      <c r="R23" s="35" t="s">
        <v>21</v>
      </c>
      <c r="S23" s="36">
        <f>-10*LOG10(T22)-$F$26</f>
        <v>-25.644606636337219</v>
      </c>
    </row>
    <row r="24" spans="2:20" ht="63.75" x14ac:dyDescent="0.2">
      <c r="E24" s="37" t="s">
        <v>10</v>
      </c>
      <c r="G24" s="38" t="s">
        <v>0</v>
      </c>
    </row>
    <row r="26" spans="2:20" x14ac:dyDescent="0.2">
      <c r="E26" s="34" t="s">
        <v>9</v>
      </c>
      <c r="F26" s="34">
        <f>$E$12</f>
        <v>52</v>
      </c>
    </row>
  </sheetData>
  <phoneticPr fontId="1" type="noConversion"/>
  <pageMargins left="0.75" right="0.75" top="1" bottom="1" header="0.4921259845" footer="0.492125984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10</xdr:col>
                <xdr:colOff>123825</xdr:colOff>
                <xdr:row>23</xdr:row>
                <xdr:rowOff>200025</xdr:rowOff>
              </from>
              <to>
                <xdr:col>14</xdr:col>
                <xdr:colOff>276225</xdr:colOff>
                <xdr:row>24</xdr:row>
                <xdr:rowOff>38100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15</xdr:col>
                <xdr:colOff>114300</xdr:colOff>
                <xdr:row>23</xdr:row>
                <xdr:rowOff>152400</xdr:rowOff>
              </from>
              <to>
                <xdr:col>19</xdr:col>
                <xdr:colOff>38100</xdr:colOff>
                <xdr:row>24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topLeftCell="A7" workbookViewId="0">
      <selection activeCell="E24" sqref="E24"/>
    </sheetView>
  </sheetViews>
  <sheetFormatPr defaultColWidth="11.42578125" defaultRowHeight="12.75" x14ac:dyDescent="0.2"/>
  <cols>
    <col min="2" max="2" width="15" customWidth="1"/>
    <col min="3" max="3" width="18" customWidth="1"/>
    <col min="4" max="4" width="19.5703125" customWidth="1"/>
    <col min="5" max="5" width="18" bestFit="1" customWidth="1"/>
    <col min="6" max="6" width="15" customWidth="1"/>
    <col min="7" max="7" width="17.5703125" customWidth="1"/>
    <col min="12" max="12" width="12.85546875" customWidth="1"/>
  </cols>
  <sheetData>
    <row r="1" spans="1:12" ht="25.5" x14ac:dyDescent="0.2">
      <c r="A1" s="10"/>
      <c r="B1" s="5" t="s">
        <v>1</v>
      </c>
      <c r="C1" s="28" t="s">
        <v>7</v>
      </c>
      <c r="D1" s="29" t="s">
        <v>3</v>
      </c>
      <c r="E1" s="31" t="s">
        <v>4</v>
      </c>
      <c r="F1" s="5" t="s">
        <v>5</v>
      </c>
      <c r="G1" s="6" t="s">
        <v>6</v>
      </c>
      <c r="K1" s="24" t="s">
        <v>16</v>
      </c>
      <c r="L1" s="24" t="s">
        <v>19</v>
      </c>
    </row>
    <row r="2" spans="1:12" x14ac:dyDescent="0.2">
      <c r="A2" s="10"/>
      <c r="B2" s="23">
        <v>50</v>
      </c>
      <c r="C2" s="44">
        <v>60.1</v>
      </c>
      <c r="D2" s="5"/>
      <c r="E2" s="5"/>
      <c r="F2" s="5"/>
      <c r="G2" s="6"/>
      <c r="K2" s="19">
        <v>50</v>
      </c>
      <c r="L2" s="13">
        <f>10^(C2/10)</f>
        <v>1023292.9922807553</v>
      </c>
    </row>
    <row r="3" spans="1:12" x14ac:dyDescent="0.2">
      <c r="A3" s="10"/>
      <c r="B3" s="23">
        <v>63</v>
      </c>
      <c r="C3" s="44">
        <v>55.9</v>
      </c>
      <c r="D3" s="5"/>
      <c r="E3" s="5"/>
      <c r="F3" s="5"/>
      <c r="G3" s="6"/>
      <c r="K3" s="19">
        <v>63</v>
      </c>
      <c r="L3" s="13">
        <f t="shared" ref="L3:L19" si="0">10^(C3/10)</f>
        <v>389045.14499428123</v>
      </c>
    </row>
    <row r="4" spans="1:12" x14ac:dyDescent="0.2">
      <c r="A4" s="10"/>
      <c r="B4" s="23">
        <v>80</v>
      </c>
      <c r="C4" s="44">
        <v>61</v>
      </c>
      <c r="D4" s="5"/>
      <c r="E4" s="5"/>
      <c r="F4" s="5"/>
      <c r="G4" s="6"/>
      <c r="K4" s="19">
        <v>80</v>
      </c>
      <c r="L4" s="13">
        <f t="shared" si="0"/>
        <v>1258925.4117941677</v>
      </c>
    </row>
    <row r="5" spans="1:12" x14ac:dyDescent="0.2">
      <c r="A5" s="10"/>
      <c r="B5" s="11">
        <v>100</v>
      </c>
      <c r="C5" s="45">
        <v>66.7</v>
      </c>
      <c r="D5" s="41">
        <v>62</v>
      </c>
      <c r="E5" s="42">
        <f>D5-$E$23</f>
        <v>62</v>
      </c>
      <c r="F5" s="11">
        <f>-E5+C5</f>
        <v>4.7000000000000028</v>
      </c>
      <c r="G5" s="18">
        <f>IF(F5&gt;0,F5,0)</f>
        <v>4.7000000000000028</v>
      </c>
      <c r="K5" s="11">
        <v>100</v>
      </c>
      <c r="L5" s="13">
        <f t="shared" si="0"/>
        <v>4677351.4128719913</v>
      </c>
    </row>
    <row r="6" spans="1:12" x14ac:dyDescent="0.2">
      <c r="A6" s="10"/>
      <c r="B6" s="11">
        <v>125</v>
      </c>
      <c r="C6" s="46">
        <v>63.8</v>
      </c>
      <c r="D6" s="41">
        <v>62</v>
      </c>
      <c r="E6" s="42">
        <f>D6-$E$23</f>
        <v>62</v>
      </c>
      <c r="F6" s="11">
        <f t="shared" ref="F6:F20" si="1">-E6+C6</f>
        <v>1.7999999999999972</v>
      </c>
      <c r="G6" s="11">
        <f>IF(F6&gt;0,F6,0)</f>
        <v>1.7999999999999972</v>
      </c>
      <c r="K6" s="11">
        <v>125</v>
      </c>
      <c r="L6" s="13">
        <f t="shared" si="0"/>
        <v>2398832.9190194933</v>
      </c>
    </row>
    <row r="7" spans="1:12" x14ac:dyDescent="0.2">
      <c r="A7" s="10"/>
      <c r="B7" s="11">
        <v>160</v>
      </c>
      <c r="C7" s="46">
        <v>63.9</v>
      </c>
      <c r="D7" s="41">
        <v>62</v>
      </c>
      <c r="E7" s="42">
        <f t="shared" ref="E7:E20" si="2">D7-$E$23</f>
        <v>62</v>
      </c>
      <c r="F7" s="11">
        <f t="shared" si="1"/>
        <v>1.8999999999999986</v>
      </c>
      <c r="G7" s="11">
        <f t="shared" ref="G7:G20" si="3">IF(F7&gt;0,F7,0)</f>
        <v>1.8999999999999986</v>
      </c>
      <c r="K7" s="11">
        <v>160</v>
      </c>
      <c r="L7" s="13">
        <f t="shared" si="0"/>
        <v>2454708.915685033</v>
      </c>
    </row>
    <row r="8" spans="1:12" x14ac:dyDescent="0.2">
      <c r="A8" s="10"/>
      <c r="B8" s="11">
        <v>200</v>
      </c>
      <c r="C8" s="46">
        <v>63.4</v>
      </c>
      <c r="D8" s="41">
        <v>62</v>
      </c>
      <c r="E8" s="42">
        <f t="shared" si="2"/>
        <v>62</v>
      </c>
      <c r="F8" s="11">
        <f t="shared" si="1"/>
        <v>1.3999999999999986</v>
      </c>
      <c r="G8" s="11">
        <f t="shared" si="3"/>
        <v>1.3999999999999986</v>
      </c>
      <c r="K8" s="11">
        <v>200</v>
      </c>
      <c r="L8" s="13">
        <f t="shared" si="0"/>
        <v>2187761.6239495561</v>
      </c>
    </row>
    <row r="9" spans="1:12" x14ac:dyDescent="0.2">
      <c r="A9" s="10"/>
      <c r="B9" s="11">
        <v>250</v>
      </c>
      <c r="C9" s="46">
        <v>60.4</v>
      </c>
      <c r="D9" s="41">
        <v>62</v>
      </c>
      <c r="E9" s="42">
        <f t="shared" si="2"/>
        <v>62</v>
      </c>
      <c r="F9" s="11">
        <f t="shared" si="1"/>
        <v>-1.6000000000000014</v>
      </c>
      <c r="G9" s="11">
        <f t="shared" si="3"/>
        <v>0</v>
      </c>
      <c r="K9" s="11">
        <v>250</v>
      </c>
      <c r="L9" s="13">
        <f t="shared" si="0"/>
        <v>1096478.196143186</v>
      </c>
    </row>
    <row r="10" spans="1:12" x14ac:dyDescent="0.2">
      <c r="A10" s="10"/>
      <c r="B10" s="11">
        <v>315</v>
      </c>
      <c r="C10" s="46">
        <v>56.5</v>
      </c>
      <c r="D10" s="41">
        <v>62</v>
      </c>
      <c r="E10" s="42">
        <f t="shared" si="2"/>
        <v>62</v>
      </c>
      <c r="F10" s="11">
        <f t="shared" si="1"/>
        <v>-5.5</v>
      </c>
      <c r="G10" s="11">
        <f t="shared" si="3"/>
        <v>0</v>
      </c>
      <c r="K10" s="11">
        <v>315</v>
      </c>
      <c r="L10" s="13">
        <f t="shared" si="0"/>
        <v>446683.59215096442</v>
      </c>
    </row>
    <row r="11" spans="1:12" x14ac:dyDescent="0.2">
      <c r="A11" s="10"/>
      <c r="B11" s="11">
        <v>400</v>
      </c>
      <c r="C11" s="46">
        <v>52.8</v>
      </c>
      <c r="D11" s="41">
        <v>61</v>
      </c>
      <c r="E11" s="42">
        <f t="shared" si="2"/>
        <v>61</v>
      </c>
      <c r="F11" s="11">
        <f t="shared" si="1"/>
        <v>-8.2000000000000028</v>
      </c>
      <c r="G11" s="11">
        <f t="shared" si="3"/>
        <v>0</v>
      </c>
      <c r="K11" s="11">
        <v>400</v>
      </c>
      <c r="L11" s="13">
        <f t="shared" si="0"/>
        <v>190546.0717963246</v>
      </c>
    </row>
    <row r="12" spans="1:12" x14ac:dyDescent="0.2">
      <c r="A12" s="10"/>
      <c r="B12" s="11">
        <v>500</v>
      </c>
      <c r="C12" s="46">
        <v>47.5</v>
      </c>
      <c r="D12" s="41">
        <v>60</v>
      </c>
      <c r="E12" s="43">
        <f t="shared" si="2"/>
        <v>60</v>
      </c>
      <c r="F12" s="11">
        <f t="shared" si="1"/>
        <v>-12.5</v>
      </c>
      <c r="G12" s="11">
        <f t="shared" si="3"/>
        <v>0</v>
      </c>
      <c r="K12" s="11">
        <v>500</v>
      </c>
      <c r="L12" s="13">
        <f t="shared" si="0"/>
        <v>56234.132519034953</v>
      </c>
    </row>
    <row r="13" spans="1:12" x14ac:dyDescent="0.2">
      <c r="A13" s="10"/>
      <c r="B13" s="11">
        <v>630</v>
      </c>
      <c r="C13" s="46">
        <v>48.3</v>
      </c>
      <c r="D13" s="41">
        <v>59</v>
      </c>
      <c r="E13" s="42">
        <f t="shared" si="2"/>
        <v>59</v>
      </c>
      <c r="F13" s="11">
        <f t="shared" si="1"/>
        <v>-10.700000000000003</v>
      </c>
      <c r="G13" s="11">
        <f t="shared" si="3"/>
        <v>0</v>
      </c>
      <c r="K13" s="11">
        <v>630</v>
      </c>
      <c r="L13" s="13">
        <f t="shared" si="0"/>
        <v>67608.297539198305</v>
      </c>
    </row>
    <row r="14" spans="1:12" x14ac:dyDescent="0.2">
      <c r="A14" s="10"/>
      <c r="B14" s="11">
        <v>800</v>
      </c>
      <c r="C14" s="46">
        <v>52</v>
      </c>
      <c r="D14" s="41">
        <v>58</v>
      </c>
      <c r="E14" s="42">
        <f t="shared" si="2"/>
        <v>58</v>
      </c>
      <c r="F14" s="11">
        <f t="shared" si="1"/>
        <v>-6</v>
      </c>
      <c r="G14" s="11">
        <f t="shared" si="3"/>
        <v>0</v>
      </c>
      <c r="K14" s="11">
        <v>800</v>
      </c>
      <c r="L14" s="13">
        <f t="shared" si="0"/>
        <v>158489.31924611164</v>
      </c>
    </row>
    <row r="15" spans="1:12" x14ac:dyDescent="0.2">
      <c r="A15" s="10"/>
      <c r="B15" s="11">
        <v>1000</v>
      </c>
      <c r="C15" s="46">
        <v>50.7</v>
      </c>
      <c r="D15" s="41">
        <v>57</v>
      </c>
      <c r="E15" s="42">
        <f t="shared" si="2"/>
        <v>57</v>
      </c>
      <c r="F15" s="11">
        <f t="shared" si="1"/>
        <v>-6.2999999999999972</v>
      </c>
      <c r="G15" s="11">
        <f t="shared" si="3"/>
        <v>0</v>
      </c>
      <c r="K15" s="11">
        <v>1000</v>
      </c>
      <c r="L15" s="13">
        <f t="shared" si="0"/>
        <v>117489.75549395311</v>
      </c>
    </row>
    <row r="16" spans="1:12" x14ac:dyDescent="0.2">
      <c r="A16" s="10"/>
      <c r="B16" s="11">
        <v>1250</v>
      </c>
      <c r="C16" s="46">
        <v>48.9</v>
      </c>
      <c r="D16" s="41">
        <v>54</v>
      </c>
      <c r="E16" s="42">
        <f t="shared" si="2"/>
        <v>54</v>
      </c>
      <c r="F16" s="11">
        <f t="shared" si="1"/>
        <v>-5.1000000000000014</v>
      </c>
      <c r="G16" s="11">
        <f t="shared" si="3"/>
        <v>0</v>
      </c>
      <c r="K16" s="11">
        <v>1250</v>
      </c>
      <c r="L16" s="13">
        <f t="shared" si="0"/>
        <v>77624.711662869129</v>
      </c>
    </row>
    <row r="17" spans="1:12" x14ac:dyDescent="0.2">
      <c r="A17" s="10"/>
      <c r="B17" s="11">
        <v>1600</v>
      </c>
      <c r="C17" s="46">
        <v>45.7</v>
      </c>
      <c r="D17" s="41">
        <v>51</v>
      </c>
      <c r="E17" s="42">
        <f t="shared" si="2"/>
        <v>51</v>
      </c>
      <c r="F17" s="11">
        <f t="shared" si="1"/>
        <v>-5.2999999999999972</v>
      </c>
      <c r="G17" s="11">
        <f t="shared" si="3"/>
        <v>0</v>
      </c>
      <c r="K17" s="11">
        <v>1600</v>
      </c>
      <c r="L17" s="13">
        <f t="shared" si="0"/>
        <v>37153.522909717351</v>
      </c>
    </row>
    <row r="18" spans="1:12" x14ac:dyDescent="0.2">
      <c r="A18" s="10"/>
      <c r="B18" s="11">
        <v>2000</v>
      </c>
      <c r="C18" s="46">
        <v>44.3</v>
      </c>
      <c r="D18" s="41">
        <v>48</v>
      </c>
      <c r="E18" s="42">
        <f t="shared" si="2"/>
        <v>48</v>
      </c>
      <c r="F18" s="11">
        <f t="shared" si="1"/>
        <v>-3.7000000000000028</v>
      </c>
      <c r="G18" s="11">
        <f t="shared" si="3"/>
        <v>0</v>
      </c>
      <c r="K18" s="11">
        <v>2000</v>
      </c>
      <c r="L18" s="13">
        <f t="shared" si="0"/>
        <v>26915.348039269167</v>
      </c>
    </row>
    <row r="19" spans="1:12" x14ac:dyDescent="0.2">
      <c r="A19" s="10"/>
      <c r="B19" s="11">
        <v>2500</v>
      </c>
      <c r="C19" s="46">
        <v>40.9</v>
      </c>
      <c r="D19" s="41">
        <v>45</v>
      </c>
      <c r="E19" s="42">
        <f t="shared" si="2"/>
        <v>45</v>
      </c>
      <c r="F19" s="11">
        <f t="shared" si="1"/>
        <v>-4.1000000000000014</v>
      </c>
      <c r="G19" s="11">
        <f t="shared" si="3"/>
        <v>0</v>
      </c>
      <c r="K19" s="11">
        <v>2500</v>
      </c>
      <c r="L19" s="13">
        <f t="shared" si="0"/>
        <v>12302.687708123816</v>
      </c>
    </row>
    <row r="20" spans="1:12" x14ac:dyDescent="0.2">
      <c r="A20" s="10"/>
      <c r="B20" s="11">
        <v>3150</v>
      </c>
      <c r="C20" s="46">
        <v>40.799999999999997</v>
      </c>
      <c r="D20" s="41">
        <v>42</v>
      </c>
      <c r="E20" s="42">
        <f t="shared" si="2"/>
        <v>42</v>
      </c>
      <c r="F20" s="11">
        <f t="shared" si="1"/>
        <v>-1.2000000000000028</v>
      </c>
      <c r="G20" s="11">
        <f t="shared" si="3"/>
        <v>0</v>
      </c>
      <c r="K20" s="17" t="s">
        <v>18</v>
      </c>
      <c r="L20" s="13">
        <f>SUM(L2:L19)</f>
        <v>16677444.055804031</v>
      </c>
    </row>
    <row r="21" spans="1:12" x14ac:dyDescent="0.2">
      <c r="A21" s="10"/>
      <c r="B21" s="11">
        <v>4000</v>
      </c>
      <c r="C21" s="46">
        <v>35.4</v>
      </c>
      <c r="D21" s="12"/>
      <c r="E21" s="12"/>
      <c r="F21" s="12"/>
      <c r="G21" s="12"/>
    </row>
    <row r="22" spans="1:12" x14ac:dyDescent="0.2">
      <c r="A22" s="10"/>
      <c r="B22" s="11">
        <v>5000</v>
      </c>
      <c r="C22" s="46">
        <v>26.6</v>
      </c>
      <c r="D22" s="12"/>
      <c r="E22" s="12"/>
      <c r="F22" s="22"/>
      <c r="G22" s="12"/>
    </row>
    <row r="23" spans="1:12" x14ac:dyDescent="0.2">
      <c r="E23" s="11">
        <v>0</v>
      </c>
      <c r="F23" s="10"/>
      <c r="G23" s="11">
        <f>SUM(G5:G20)</f>
        <v>9.7999999999999972</v>
      </c>
      <c r="K23" s="35" t="s">
        <v>17</v>
      </c>
      <c r="L23" s="36">
        <f>10*LOG10(L20)-15-$F$26</f>
        <v>-2.7787050750622058</v>
      </c>
    </row>
    <row r="24" spans="1:12" ht="63.75" x14ac:dyDescent="0.2">
      <c r="E24" s="39" t="s">
        <v>10</v>
      </c>
      <c r="F24" s="10"/>
      <c r="G24" s="40" t="s">
        <v>0</v>
      </c>
    </row>
    <row r="26" spans="1:12" x14ac:dyDescent="0.2">
      <c r="E26" s="34" t="s">
        <v>8</v>
      </c>
      <c r="F26" s="34">
        <f>$E$12</f>
        <v>60</v>
      </c>
    </row>
  </sheetData>
  <phoneticPr fontId="1" type="noConversion"/>
  <pageMargins left="0.75" right="0.75" top="1" bottom="1" header="0.4921259845" footer="0.492125984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8</xdr:col>
                <xdr:colOff>590550</xdr:colOff>
                <xdr:row>23</xdr:row>
                <xdr:rowOff>190500</xdr:rowOff>
              </from>
              <to>
                <xdr:col>13</xdr:col>
                <xdr:colOff>590550</xdr:colOff>
                <xdr:row>24</xdr:row>
                <xdr:rowOff>28575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Airborne Sound Insulation</vt:lpstr>
      <vt:lpstr>Impact Sound Insulation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Negreira</dc:creator>
  <cp:lastModifiedBy>Juan Negreira Montero</cp:lastModifiedBy>
  <dcterms:created xsi:type="dcterms:W3CDTF">2010-11-23T12:50:02Z</dcterms:created>
  <dcterms:modified xsi:type="dcterms:W3CDTF">2017-04-27T07:33:02Z</dcterms:modified>
</cp:coreProperties>
</file>